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<sst xmlns="http://schemas.openxmlformats.org/spreadsheetml/2006/main" count="93" uniqueCount="78">
  <si>
    <t>tпод=</t>
  </si>
  <si>
    <t>tобр=</t>
  </si>
  <si>
    <t>Дж/кг*С</t>
  </si>
  <si>
    <t>С</t>
  </si>
  <si>
    <t>кг/м^3</t>
  </si>
  <si>
    <t>х10(-6)</t>
  </si>
  <si>
    <t>Теплоноситель ВОДА  с параметрами:</t>
  </si>
  <si>
    <t>Гидравлические показатели:</t>
  </si>
  <si>
    <t>мм</t>
  </si>
  <si>
    <t>м</t>
  </si>
  <si>
    <t>L =</t>
  </si>
  <si>
    <t>v =</t>
  </si>
  <si>
    <t>м/с</t>
  </si>
  <si>
    <t>Скорость потока.</t>
  </si>
  <si>
    <t>Внутренний диаметр трубы.</t>
  </si>
  <si>
    <t>Длина трубы.</t>
  </si>
  <si>
    <t>tср=</t>
  </si>
  <si>
    <t>Вт</t>
  </si>
  <si>
    <t>кг/с</t>
  </si>
  <si>
    <t>л/ч</t>
  </si>
  <si>
    <r>
      <t>d</t>
    </r>
    <r>
      <rPr>
        <b/>
        <sz val="10"/>
        <rFont val="Arial Cyr"/>
        <family val="2"/>
      </rPr>
      <t>вн</t>
    </r>
    <r>
      <rPr>
        <b/>
        <sz val="12"/>
        <rFont val="Arial Cyr"/>
        <family val="2"/>
      </rPr>
      <t xml:space="preserve"> =</t>
    </r>
  </si>
  <si>
    <r>
      <t>Q</t>
    </r>
    <r>
      <rPr>
        <b/>
        <sz val="10"/>
        <color indexed="10"/>
        <rFont val="Arial Cyr"/>
        <family val="2"/>
      </rPr>
      <t>max</t>
    </r>
    <r>
      <rPr>
        <b/>
        <sz val="12"/>
        <color indexed="10"/>
        <rFont val="Arial Cyr"/>
        <family val="2"/>
      </rPr>
      <t xml:space="preserve"> </t>
    </r>
    <r>
      <rPr>
        <b/>
        <sz val="12"/>
        <rFont val="Arial Cyr"/>
        <family val="2"/>
      </rPr>
      <t>=</t>
    </r>
  </si>
  <si>
    <r>
      <t>G</t>
    </r>
    <r>
      <rPr>
        <b/>
        <sz val="10"/>
        <color indexed="12"/>
        <rFont val="Arial Cyr"/>
        <family val="2"/>
      </rPr>
      <t>max</t>
    </r>
    <r>
      <rPr>
        <b/>
        <sz val="12"/>
        <color indexed="12"/>
        <rFont val="Arial Cyr"/>
        <family val="2"/>
      </rPr>
      <t xml:space="preserve"> </t>
    </r>
    <r>
      <rPr>
        <b/>
        <sz val="12"/>
        <rFont val="Arial Cyr"/>
        <family val="2"/>
      </rPr>
      <t>=</t>
    </r>
  </si>
  <si>
    <t>Па/м</t>
  </si>
  <si>
    <t>Па</t>
  </si>
  <si>
    <r>
      <t>Z</t>
    </r>
    <r>
      <rPr>
        <b/>
        <sz val="12"/>
        <rFont val="Arial Cyr"/>
        <family val="2"/>
      </rPr>
      <t xml:space="preserve"> =</t>
    </r>
  </si>
  <si>
    <t>Удельное сопротивление трубы.</t>
  </si>
  <si>
    <t>Потери на местные сопротивления.</t>
  </si>
  <si>
    <t>Потери на трения в трубах.</t>
  </si>
  <si>
    <t>P =</t>
  </si>
  <si>
    <t>R =</t>
  </si>
  <si>
    <t>Ke =</t>
  </si>
  <si>
    <t>Суммарнае потери давления.</t>
  </si>
  <si>
    <t>x10(-6)</t>
  </si>
  <si>
    <r>
      <t>S</t>
    </r>
    <r>
      <rPr>
        <sz val="10"/>
        <rFont val="Arial Cyr"/>
        <family val="2"/>
      </rPr>
      <t xml:space="preserve"> коэф. мест. сопротивлений.</t>
    </r>
  </si>
  <si>
    <r>
      <t xml:space="preserve">r </t>
    </r>
    <r>
      <rPr>
        <b/>
        <sz val="12"/>
        <rFont val="Symbol"/>
        <family val="1"/>
      </rPr>
      <t>=</t>
    </r>
  </si>
  <si>
    <t>C =</t>
  </si>
  <si>
    <r>
      <t xml:space="preserve">m </t>
    </r>
    <r>
      <rPr>
        <b/>
        <sz val="12"/>
        <rFont val="Symbol"/>
        <family val="1"/>
      </rPr>
      <t>=</t>
    </r>
  </si>
  <si>
    <t>Теплоемкость.</t>
  </si>
  <si>
    <t>Плотность.</t>
  </si>
  <si>
    <t>Коэф. вязкости.</t>
  </si>
  <si>
    <t>Sx =</t>
  </si>
  <si>
    <r>
      <t>S</t>
    </r>
    <r>
      <rPr>
        <b/>
        <sz val="10"/>
        <rFont val="Arial"/>
        <family val="2"/>
      </rPr>
      <t>P</t>
    </r>
    <r>
      <rPr>
        <b/>
        <sz val="12"/>
        <rFont val="Symbol"/>
        <family val="1"/>
      </rPr>
      <t xml:space="preserve"> =</t>
    </r>
  </si>
  <si>
    <t>Ref=</t>
  </si>
  <si>
    <t>Rekv=</t>
  </si>
  <si>
    <t>b=</t>
  </si>
  <si>
    <t>Коэф. шероховатости (для МП =10)</t>
  </si>
  <si>
    <t>tпов=</t>
  </si>
  <si>
    <t>покрытие</t>
  </si>
  <si>
    <t>стяжка</t>
  </si>
  <si>
    <t>Система "теплый пол".</t>
  </si>
  <si>
    <r>
      <t xml:space="preserve">Коэф. теплоотдачи </t>
    </r>
    <r>
      <rPr>
        <sz val="12"/>
        <rFont val="Symbol"/>
        <family val="1"/>
      </rPr>
      <t>a</t>
    </r>
    <r>
      <rPr>
        <sz val="10"/>
        <rFont val="Arial Cyr"/>
        <family val="0"/>
      </rPr>
      <t xml:space="preserve"> =</t>
    </r>
  </si>
  <si>
    <t>Мощность Q, Вт =</t>
  </si>
  <si>
    <t>Площадь полов S, м^2 =</t>
  </si>
  <si>
    <t>Температура пом. tв=</t>
  </si>
  <si>
    <t>qуд =</t>
  </si>
  <si>
    <t>Шаг укладки трубы b, мм =</t>
  </si>
  <si>
    <t>Длина контура l, м =</t>
  </si>
  <si>
    <t>Кол-во контуров =</t>
  </si>
  <si>
    <t xml:space="preserve">Общая длина трубы L, м = </t>
  </si>
  <si>
    <r>
      <t xml:space="preserve">d </t>
    </r>
    <r>
      <rPr>
        <sz val="12"/>
        <rFont val="Arial Cyr"/>
        <family val="0"/>
      </rPr>
      <t>=</t>
    </r>
  </si>
  <si>
    <r>
      <t>l</t>
    </r>
    <r>
      <rPr>
        <sz val="12"/>
        <rFont val="Arial Cyr"/>
        <family val="0"/>
      </rPr>
      <t>=</t>
    </r>
  </si>
  <si>
    <t>Покрытие</t>
  </si>
  <si>
    <t>Стяжка</t>
  </si>
  <si>
    <r>
      <t>R</t>
    </r>
    <r>
      <rPr>
        <sz val="8"/>
        <rFont val="Arial Cyr"/>
        <family val="0"/>
      </rPr>
      <t>0</t>
    </r>
    <r>
      <rPr>
        <sz val="12"/>
        <rFont val="Arial Cyr"/>
        <family val="0"/>
      </rPr>
      <t>=</t>
    </r>
  </si>
  <si>
    <t>Вт/мК</t>
  </si>
  <si>
    <r>
      <t>t</t>
    </r>
    <r>
      <rPr>
        <sz val="8"/>
        <rFont val="Arial Cyr"/>
        <family val="0"/>
      </rPr>
      <t>ст</t>
    </r>
    <r>
      <rPr>
        <sz val="10"/>
        <rFont val="Arial Cyr"/>
        <family val="0"/>
      </rPr>
      <t>=</t>
    </r>
  </si>
  <si>
    <t xml:space="preserve">26-27°С </t>
  </si>
  <si>
    <t xml:space="preserve">28-29°С </t>
  </si>
  <si>
    <t xml:space="preserve">30-31°С </t>
  </si>
  <si>
    <t xml:space="preserve">32-33°С </t>
  </si>
  <si>
    <t xml:space="preserve"> кабинет</t>
  </si>
  <si>
    <t xml:space="preserve">  гостиная, кухня</t>
  </si>
  <si>
    <t xml:space="preserve">  бассейн</t>
  </si>
  <si>
    <t xml:space="preserve">  ванная комната</t>
  </si>
  <si>
    <t>Площадь трубы S, м^2=</t>
  </si>
  <si>
    <r>
      <t>Средняя температура носителя t</t>
    </r>
    <r>
      <rPr>
        <sz val="8"/>
        <rFont val="Arial Cyr"/>
        <family val="0"/>
      </rPr>
      <t>ср</t>
    </r>
    <r>
      <rPr>
        <sz val="10"/>
        <rFont val="Arial Cyr"/>
        <family val="0"/>
      </rPr>
      <t>=</t>
    </r>
  </si>
  <si>
    <t>Труба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</si>
</sst>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</numFmts>
  <fonts count="1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2"/>
      <name val="Symbol"/>
      <family val="1"/>
    </font>
    <font>
      <b/>
      <sz val="14"/>
      <name val="Symbol"/>
      <family val="1"/>
    </font>
    <font>
      <b/>
      <sz val="10"/>
      <color indexed="12"/>
      <name val="Arial Cyr"/>
      <family val="2"/>
    </font>
    <font>
      <sz val="10"/>
      <name val="Symbol"/>
      <family val="1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name val="Symbol"/>
      <family val="1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" fillId="0" borderId="14" xfId="0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166" fontId="2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7" fillId="0" borderId="21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center"/>
    </xf>
    <xf numFmtId="0" fontId="0" fillId="2" borderId="0" xfId="0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4.00390625" style="1" customWidth="1"/>
    <col min="2" max="2" width="10.75390625" style="1" customWidth="1"/>
    <col min="3" max="3" width="13.125" style="1" customWidth="1"/>
    <col min="4" max="5" width="10.75390625" style="1" customWidth="1"/>
    <col min="6" max="6" width="5.875" style="1" customWidth="1"/>
    <col min="7" max="7" width="8.375" style="1" customWidth="1"/>
    <col min="8" max="8" width="9.625" style="1" customWidth="1"/>
    <col min="9" max="9" width="7.00390625" style="1" customWidth="1"/>
    <col min="10" max="10" width="11.625" style="1" customWidth="1"/>
    <col min="11" max="11" width="6.75390625" style="1" customWidth="1"/>
    <col min="12" max="12" width="13.00390625" style="1" customWidth="1"/>
    <col min="13" max="16384" width="10.75390625" style="1" customWidth="1"/>
  </cols>
  <sheetData>
    <row r="1" spans="1:2" ht="15.75">
      <c r="A1" s="10"/>
      <c r="B1" s="12"/>
    </row>
    <row r="2" spans="1:6" ht="15.75">
      <c r="A2" s="10"/>
      <c r="B2"/>
      <c r="C2"/>
      <c r="D2"/>
      <c r="E2"/>
      <c r="F2"/>
    </row>
    <row r="3" spans="1:6" ht="18">
      <c r="A3" s="10"/>
      <c r="B3" s="73" t="s">
        <v>50</v>
      </c>
      <c r="D3"/>
      <c r="E3"/>
      <c r="F3"/>
    </row>
    <row r="4" spans="1:6" ht="18">
      <c r="A4" s="10"/>
      <c r="B4" s="73"/>
      <c r="D4"/>
      <c r="E4"/>
      <c r="F4"/>
    </row>
    <row r="5" spans="1:6" ht="15.75">
      <c r="A5" s="10"/>
      <c r="B5"/>
      <c r="C5"/>
      <c r="D5"/>
      <c r="E5"/>
      <c r="F5"/>
    </row>
    <row r="6" spans="1:12" ht="15.75">
      <c r="A6" s="10"/>
      <c r="C6" s="45" t="s">
        <v>53</v>
      </c>
      <c r="D6" s="91">
        <v>3.5</v>
      </c>
      <c r="E6" s="47"/>
      <c r="F6"/>
      <c r="G6" s="42" t="s">
        <v>62</v>
      </c>
      <c r="H6" s="46" t="s">
        <v>60</v>
      </c>
      <c r="I6" s="94">
        <v>15</v>
      </c>
      <c r="J6" s="1" t="s">
        <v>8</v>
      </c>
      <c r="K6" s="42" t="s">
        <v>64</v>
      </c>
      <c r="L6" s="76">
        <f>I6/I7/1000</f>
        <v>0.0046875</v>
      </c>
    </row>
    <row r="7" spans="1:10" ht="15.75">
      <c r="A7" s="10"/>
      <c r="C7" s="45" t="s">
        <v>52</v>
      </c>
      <c r="D7" s="90">
        <f>D6*D9</f>
        <v>305.78011117193256</v>
      </c>
      <c r="E7"/>
      <c r="F7"/>
      <c r="H7" s="46" t="s">
        <v>61</v>
      </c>
      <c r="I7" s="94">
        <v>3.2</v>
      </c>
      <c r="J7" s="1" t="s">
        <v>65</v>
      </c>
    </row>
    <row r="8" spans="1:12" ht="15.75">
      <c r="A8" s="10"/>
      <c r="B8"/>
      <c r="C8" s="45" t="s">
        <v>54</v>
      </c>
      <c r="D8" s="95">
        <v>25</v>
      </c>
      <c r="E8"/>
      <c r="G8" s="42" t="s">
        <v>63</v>
      </c>
      <c r="H8" s="46" t="s">
        <v>60</v>
      </c>
      <c r="I8" s="94">
        <v>60</v>
      </c>
      <c r="J8" s="1" t="s">
        <v>8</v>
      </c>
      <c r="K8" s="42" t="s">
        <v>64</v>
      </c>
      <c r="L8" s="76">
        <f>I8/I9/1000</f>
        <v>0.06451612903225806</v>
      </c>
    </row>
    <row r="9" spans="1:10" ht="15.75">
      <c r="A9" s="10"/>
      <c r="B9"/>
      <c r="C9" s="45" t="s">
        <v>55</v>
      </c>
      <c r="D9" s="89">
        <f>(F18-D8)/(L6+L8+L10/D26/D26+1/D13)</f>
        <v>87.36574604912359</v>
      </c>
      <c r="F9"/>
      <c r="H9" s="46" t="s">
        <v>61</v>
      </c>
      <c r="I9" s="94">
        <v>0.93</v>
      </c>
      <c r="J9" s="1" t="s">
        <v>65</v>
      </c>
    </row>
    <row r="10" spans="1:12" ht="15.75">
      <c r="A10" s="10"/>
      <c r="B10"/>
      <c r="C10" s="45"/>
      <c r="D10" s="75"/>
      <c r="F10"/>
      <c r="G10" s="42" t="s">
        <v>77</v>
      </c>
      <c r="H10" s="46" t="s">
        <v>60</v>
      </c>
      <c r="I10" s="94">
        <v>2</v>
      </c>
      <c r="J10" s="1" t="s">
        <v>8</v>
      </c>
      <c r="K10" s="42" t="s">
        <v>64</v>
      </c>
      <c r="L10" s="76">
        <f>I10/I11/1000</f>
        <v>0.0044444444444444444</v>
      </c>
    </row>
    <row r="11" spans="1:10" ht="15.75">
      <c r="A11" s="10"/>
      <c r="B11"/>
      <c r="C11" s="45"/>
      <c r="F11"/>
      <c r="H11" s="46" t="s">
        <v>61</v>
      </c>
      <c r="I11" s="94">
        <v>0.45</v>
      </c>
      <c r="J11" s="1" t="s">
        <v>65</v>
      </c>
    </row>
    <row r="12" spans="1:5" ht="15.75">
      <c r="A12" s="10"/>
      <c r="B12"/>
      <c r="C12"/>
      <c r="D12"/>
      <c r="E12"/>
    </row>
    <row r="13" spans="1:6" ht="16.5" thickBot="1">
      <c r="A13" s="10"/>
      <c r="C13" s="45" t="s">
        <v>51</v>
      </c>
      <c r="D13" s="47">
        <v>11.2</v>
      </c>
      <c r="E13" s="45" t="s">
        <v>47</v>
      </c>
      <c r="F13" s="48">
        <f>D9/D13+D8</f>
        <v>32.80051304010032</v>
      </c>
    </row>
    <row r="14" spans="1:12" ht="16.5" thickBot="1">
      <c r="A14" s="10"/>
      <c r="B14"/>
      <c r="C14" s="49"/>
      <c r="D14" s="72" t="s">
        <v>48</v>
      </c>
      <c r="E14" s="50"/>
      <c r="F14" s="51"/>
      <c r="H14" s="82" t="s">
        <v>67</v>
      </c>
      <c r="I14" s="85" t="s">
        <v>71</v>
      </c>
      <c r="J14" s="79"/>
      <c r="K14" s="5"/>
      <c r="L14" s="5"/>
    </row>
    <row r="15" spans="1:12" ht="15.75">
      <c r="A15" s="10"/>
      <c r="B15"/>
      <c r="C15" s="52"/>
      <c r="D15" s="71" t="s">
        <v>49</v>
      </c>
      <c r="E15" s="53"/>
      <c r="F15" s="54"/>
      <c r="H15" s="83" t="s">
        <v>68</v>
      </c>
      <c r="I15" s="86" t="s">
        <v>72</v>
      </c>
      <c r="J15" s="80"/>
      <c r="K15" s="5"/>
      <c r="L15" s="5"/>
    </row>
    <row r="16" spans="1:12" ht="15.75">
      <c r="A16" s="10"/>
      <c r="B16"/>
      <c r="C16" s="55"/>
      <c r="D16" s="77" t="s">
        <v>66</v>
      </c>
      <c r="E16" s="78">
        <f>D9*(L8+L6)+F13</f>
        <v>38.84653971981034</v>
      </c>
      <c r="F16" s="56"/>
      <c r="H16" s="83" t="s">
        <v>69</v>
      </c>
      <c r="I16" s="86" t="s">
        <v>73</v>
      </c>
      <c r="J16" s="80"/>
      <c r="K16" s="5"/>
      <c r="L16" s="5"/>
    </row>
    <row r="17" spans="1:14" ht="16.5" thickBot="1">
      <c r="A17" s="10"/>
      <c r="B17"/>
      <c r="C17" s="57">
        <v>0</v>
      </c>
      <c r="D17" s="58">
        <v>0</v>
      </c>
      <c r="E17" s="58">
        <v>0</v>
      </c>
      <c r="F17" s="59"/>
      <c r="H17" s="84" t="s">
        <v>70</v>
      </c>
      <c r="I17" s="87" t="s">
        <v>74</v>
      </c>
      <c r="J17" s="81"/>
      <c r="K17" s="5"/>
      <c r="L17" s="5"/>
      <c r="N17" s="74"/>
    </row>
    <row r="18" spans="1:6" ht="15.75">
      <c r="A18" s="10"/>
      <c r="B18"/>
      <c r="C18"/>
      <c r="E18" s="45" t="s">
        <v>76</v>
      </c>
      <c r="F18" s="48">
        <f>(C31+C32)/2</f>
        <v>45</v>
      </c>
    </row>
    <row r="19" spans="1:6" ht="15.75">
      <c r="A19" s="10"/>
      <c r="B19"/>
      <c r="C19"/>
      <c r="D19"/>
      <c r="E19"/>
      <c r="F19"/>
    </row>
    <row r="20" spans="1:7" ht="15.75">
      <c r="A20" s="10"/>
      <c r="B20"/>
      <c r="C20"/>
      <c r="F20"/>
      <c r="G20" s="42"/>
    </row>
    <row r="21" spans="1:8" ht="15.75">
      <c r="A21" s="10"/>
      <c r="B21"/>
      <c r="C21"/>
      <c r="D21"/>
      <c r="E21"/>
      <c r="F21"/>
      <c r="H21" s="41"/>
    </row>
    <row r="22" spans="1:6" ht="15.75">
      <c r="A22" s="10"/>
      <c r="C22" s="45" t="s">
        <v>56</v>
      </c>
      <c r="D22" s="91">
        <v>200</v>
      </c>
      <c r="E22"/>
      <c r="F22"/>
    </row>
    <row r="23" spans="1:6" ht="15.75">
      <c r="A23" s="10"/>
      <c r="C23" s="45" t="s">
        <v>59</v>
      </c>
      <c r="D23" s="67">
        <f>D6*1000/D22</f>
        <v>17.5</v>
      </c>
      <c r="E23"/>
      <c r="F23"/>
    </row>
    <row r="24" spans="3:4" ht="15">
      <c r="C24" s="68" t="s">
        <v>58</v>
      </c>
      <c r="D24" s="69">
        <f>CEILING(D23/60,1)</f>
        <v>1</v>
      </c>
    </row>
    <row r="25" spans="3:4" ht="15">
      <c r="C25" s="68" t="s">
        <v>57</v>
      </c>
      <c r="D25" s="70">
        <f>D23/D24</f>
        <v>17.5</v>
      </c>
    </row>
    <row r="26" spans="3:4" ht="15">
      <c r="C26" s="45" t="s">
        <v>75</v>
      </c>
      <c r="D26" s="88">
        <f>3.14*(H31+2*I10)/D22</f>
        <v>0.25120000000000003</v>
      </c>
    </row>
    <row r="27" ht="15.75" thickBot="1"/>
    <row r="28" spans="2:13" ht="15">
      <c r="B28" s="2"/>
      <c r="C28" s="3"/>
      <c r="D28" s="3"/>
      <c r="E28" s="3"/>
      <c r="F28" s="4"/>
      <c r="G28" s="2"/>
      <c r="H28" s="3"/>
      <c r="I28" s="3"/>
      <c r="J28" s="3"/>
      <c r="K28" s="3"/>
      <c r="L28" s="4"/>
      <c r="M28" s="5"/>
    </row>
    <row r="29" spans="2:13" ht="15.75">
      <c r="B29" s="22" t="s">
        <v>6</v>
      </c>
      <c r="C29" s="5"/>
      <c r="D29" s="5"/>
      <c r="E29" s="5"/>
      <c r="F29" s="6"/>
      <c r="G29" s="22" t="s">
        <v>7</v>
      </c>
      <c r="H29" s="5"/>
      <c r="I29" s="5"/>
      <c r="J29" s="5"/>
      <c r="K29" s="5"/>
      <c r="L29" s="6"/>
      <c r="M29" s="5"/>
    </row>
    <row r="30" spans="2:13" ht="15.75" thickBot="1">
      <c r="B30" s="7"/>
      <c r="C30" s="8"/>
      <c r="D30" s="8"/>
      <c r="E30" s="8"/>
      <c r="F30" s="9"/>
      <c r="G30" s="7"/>
      <c r="H30" s="8"/>
      <c r="I30" s="8"/>
      <c r="J30" s="8"/>
      <c r="K30" s="8"/>
      <c r="L30" s="9"/>
      <c r="M30" s="5"/>
    </row>
    <row r="31" spans="2:13" ht="15.75">
      <c r="B31" s="29" t="s">
        <v>0</v>
      </c>
      <c r="C31" s="38">
        <v>50</v>
      </c>
      <c r="D31" s="96" t="s">
        <v>3</v>
      </c>
      <c r="E31" s="97"/>
      <c r="F31" s="98"/>
      <c r="G31" s="43" t="s">
        <v>20</v>
      </c>
      <c r="H31" s="93">
        <v>12</v>
      </c>
      <c r="I31" s="13" t="s">
        <v>8</v>
      </c>
      <c r="J31" s="33" t="s">
        <v>14</v>
      </c>
      <c r="K31" s="13"/>
      <c r="L31" s="34"/>
      <c r="M31" s="5"/>
    </row>
    <row r="32" spans="2:13" ht="15.75">
      <c r="B32" s="23" t="s">
        <v>1</v>
      </c>
      <c r="C32" s="37">
        <v>40</v>
      </c>
      <c r="D32" s="15" t="s">
        <v>3</v>
      </c>
      <c r="E32" s="15"/>
      <c r="F32" s="24"/>
      <c r="G32" s="26" t="s">
        <v>10</v>
      </c>
      <c r="H32" s="92">
        <f>D23</f>
        <v>17.5</v>
      </c>
      <c r="I32" s="15" t="s">
        <v>9</v>
      </c>
      <c r="J32" s="17" t="s">
        <v>15</v>
      </c>
      <c r="K32" s="15"/>
      <c r="L32" s="24"/>
      <c r="M32" s="5"/>
    </row>
    <row r="33" spans="2:13" ht="15.75">
      <c r="B33" s="25"/>
      <c r="C33" s="15"/>
      <c r="D33" s="15"/>
      <c r="E33" s="15"/>
      <c r="F33" s="24"/>
      <c r="G33" s="26" t="s">
        <v>31</v>
      </c>
      <c r="H33" s="36">
        <v>10</v>
      </c>
      <c r="I33" s="32" t="s">
        <v>33</v>
      </c>
      <c r="J33" s="17" t="s">
        <v>46</v>
      </c>
      <c r="K33" s="15"/>
      <c r="L33" s="24"/>
      <c r="M33" s="5"/>
    </row>
    <row r="34" spans="2:13" ht="15.75">
      <c r="B34" s="26" t="s">
        <v>36</v>
      </c>
      <c r="C34" s="16">
        <f>IF(C42&gt;=90,4205,IF(C42&gt;=80,4196,IF(C42&gt;=70,4190,IF(C42&gt;=65,4184,IF(C42&gt;=60,4184,IF(C42&gt;=55,4181,IF(C42&gt;=50,4181,IF(C42&gt;=45,4178,4178))))))))</f>
        <v>4178</v>
      </c>
      <c r="D34" s="17" t="s">
        <v>2</v>
      </c>
      <c r="E34" s="17" t="s">
        <v>38</v>
      </c>
      <c r="F34" s="24"/>
      <c r="G34" s="28"/>
      <c r="H34" s="5"/>
      <c r="I34" s="5"/>
      <c r="J34" s="5"/>
      <c r="K34" s="5"/>
      <c r="L34" s="6"/>
      <c r="M34" s="5"/>
    </row>
    <row r="35" spans="2:13" ht="18">
      <c r="B35" s="27" t="s">
        <v>35</v>
      </c>
      <c r="C35" s="18">
        <f>IF(C42&gt;=90,965.3,IF(C42&gt;=80,971.8,IF(C42&gt;=70,977.8,IF(C42&gt;=65,983.2,IF(C42&gt;=60,983.2,IF(C42&gt;=55,988,IF(C42&gt;=50,988,IF(C42&gt;=45,992.2,992.2))))))))</f>
        <v>992.2</v>
      </c>
      <c r="D35" s="17" t="s">
        <v>4</v>
      </c>
      <c r="E35" s="17" t="s">
        <v>39</v>
      </c>
      <c r="F35" s="24"/>
      <c r="G35" s="26" t="s">
        <v>11</v>
      </c>
      <c r="H35" s="35">
        <f>C39*4/(C35*3.1416*H31*H31)*1000000</f>
        <v>0.06522111015629062</v>
      </c>
      <c r="I35" s="15" t="s">
        <v>12</v>
      </c>
      <c r="J35" s="17" t="s">
        <v>13</v>
      </c>
      <c r="K35" s="15"/>
      <c r="L35" s="24"/>
      <c r="M35" s="5"/>
    </row>
    <row r="36" spans="2:13" ht="18">
      <c r="B36" s="27" t="s">
        <v>37</v>
      </c>
      <c r="C36" s="19">
        <f>IF(C42&gt;=90,0.32,IF(C42&gt;=80,0.36,IF(C42&gt;=70,0.41,IF(C42&gt;=65,0.43,IF(C42&gt;=60,0.47,IF(C42&gt;=55,0.51,IF(C42&gt;=50,0.55,IF(C42&gt;=45,0.6,0.66))))))))</f>
        <v>0.6</v>
      </c>
      <c r="D36" s="20" t="s">
        <v>5</v>
      </c>
      <c r="E36" s="17" t="s">
        <v>40</v>
      </c>
      <c r="F36" s="24"/>
      <c r="G36" s="26" t="s">
        <v>30</v>
      </c>
      <c r="H36" s="40">
        <f>H47*H47*H35*H35*1000000/(2*H31)</f>
        <v>10.936514083674938</v>
      </c>
      <c r="I36" s="15" t="s">
        <v>23</v>
      </c>
      <c r="J36" s="17" t="s">
        <v>26</v>
      </c>
      <c r="K36" s="15"/>
      <c r="L36" s="24"/>
      <c r="M36" s="5"/>
    </row>
    <row r="37" spans="2:13" ht="15.75">
      <c r="B37" s="11"/>
      <c r="C37" s="5"/>
      <c r="D37" s="5"/>
      <c r="E37" s="5"/>
      <c r="F37" s="6"/>
      <c r="G37" s="26" t="s">
        <v>29</v>
      </c>
      <c r="H37" s="39">
        <f>H32*H36</f>
        <v>191.38899646431142</v>
      </c>
      <c r="I37" s="15" t="s">
        <v>24</v>
      </c>
      <c r="J37" s="17" t="s">
        <v>28</v>
      </c>
      <c r="K37" s="15"/>
      <c r="L37" s="24"/>
      <c r="M37" s="5"/>
    </row>
    <row r="38" spans="2:13" ht="15.75">
      <c r="B38" s="30" t="s">
        <v>21</v>
      </c>
      <c r="C38" s="39">
        <f>D7/D24</f>
        <v>305.78011117193256</v>
      </c>
      <c r="D38" s="15" t="s">
        <v>17</v>
      </c>
      <c r="E38" s="15"/>
      <c r="F38" s="24"/>
      <c r="G38" s="44" t="s">
        <v>41</v>
      </c>
      <c r="H38" s="36">
        <v>100</v>
      </c>
      <c r="I38" s="5"/>
      <c r="J38" s="14" t="s">
        <v>34</v>
      </c>
      <c r="K38" s="5"/>
      <c r="L38" s="6"/>
      <c r="M38" s="5"/>
    </row>
    <row r="39" spans="2:13" ht="15.75">
      <c r="B39" s="31" t="s">
        <v>22</v>
      </c>
      <c r="C39" s="21">
        <f>C38/C34/(C31-C32)</f>
        <v>0.007318815489993599</v>
      </c>
      <c r="D39" s="15" t="s">
        <v>18</v>
      </c>
      <c r="E39" s="15"/>
      <c r="F39" s="24"/>
      <c r="G39" s="26" t="s">
        <v>25</v>
      </c>
      <c r="H39" s="39">
        <f>H38*H35*H35*C35/2</f>
        <v>211.03068114904235</v>
      </c>
      <c r="I39" s="15" t="s">
        <v>24</v>
      </c>
      <c r="J39" s="17" t="s">
        <v>27</v>
      </c>
      <c r="K39" s="15"/>
      <c r="L39" s="24"/>
      <c r="M39" s="5"/>
    </row>
    <row r="40" spans="2:13" ht="16.5" thickBot="1">
      <c r="B40" s="63" t="s">
        <v>22</v>
      </c>
      <c r="C40" s="64">
        <f>C39*3600*1000/C35</f>
        <v>26.554863700843537</v>
      </c>
      <c r="D40" s="61" t="s">
        <v>19</v>
      </c>
      <c r="E40" s="61"/>
      <c r="F40" s="65"/>
      <c r="G40" s="66" t="s">
        <v>42</v>
      </c>
      <c r="H40" s="60">
        <f>H35+H37+H39</f>
        <v>402.48489872351007</v>
      </c>
      <c r="I40" s="61" t="s">
        <v>24</v>
      </c>
      <c r="J40" s="62" t="s">
        <v>32</v>
      </c>
      <c r="K40" s="61"/>
      <c r="L40" s="65"/>
      <c r="M40" s="5"/>
    </row>
    <row r="41" ht="15.75" customHeight="1" hidden="1"/>
    <row r="42" spans="2:8" ht="15" hidden="1">
      <c r="B42" s="1" t="s">
        <v>16</v>
      </c>
      <c r="C42" s="41">
        <f>(C31+C32)/2</f>
        <v>45</v>
      </c>
      <c r="G42" s="1" t="s">
        <v>43</v>
      </c>
      <c r="H42" s="1">
        <f>H31*H35/C36*1000</f>
        <v>1304.4222031258123</v>
      </c>
    </row>
    <row r="43" spans="7:8" ht="15" hidden="1">
      <c r="G43" s="1" t="s">
        <v>44</v>
      </c>
      <c r="H43" s="1">
        <f>500*H31*1000/H33</f>
        <v>600000</v>
      </c>
    </row>
    <row r="44" spans="7:10" ht="15" hidden="1">
      <c r="G44" s="42" t="s">
        <v>45</v>
      </c>
      <c r="H44" s="1">
        <f>1+LOG10(H42)/LOG10(H43)</f>
        <v>1.5391721413144568</v>
      </c>
      <c r="J44" s="1">
        <f>IF(H44&gt;2,2,H44)</f>
        <v>1.5391721413144568</v>
      </c>
    </row>
    <row r="45" spans="7:8" ht="15" hidden="1">
      <c r="G45" s="42"/>
      <c r="H45" s="1">
        <f>1.312*(2-J44)*LOG10(3.7*H31*1000/H33)</f>
        <v>2.2052301773083367</v>
      </c>
    </row>
    <row r="46" spans="7:8" ht="15" hidden="1">
      <c r="G46" s="42"/>
      <c r="H46" s="1">
        <f>J44/2+H45/(LOG10(H42)-1)</f>
        <v>1.8120419763229794</v>
      </c>
    </row>
    <row r="47" spans="7:8" ht="15" hidden="1">
      <c r="G47" s="42"/>
      <c r="H47" s="1">
        <f>0.5*H46/LOG10(3.7*H31*1000/H33)</f>
        <v>0.2484030318683584</v>
      </c>
    </row>
    <row r="48" ht="15">
      <c r="G48" s="42"/>
    </row>
  </sheetData>
  <sheetProtection password="CAA5" sheet="1" objects="1" scenarios="1" selectLockedCells="1"/>
  <mergeCells count="1">
    <mergeCell ref="D31:F3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теплый пол</dc:title>
  <dc:subject>Расчет "теплых полов"</dc:subject>
  <dc:creator>Плеханов Александр Евгеньевич</dc:creator>
  <cp:keywords/>
  <dc:description/>
  <cp:lastModifiedBy>user</cp:lastModifiedBy>
  <cp:lastPrinted>2004-04-21T06:42:20Z</cp:lastPrinted>
  <dcterms:created xsi:type="dcterms:W3CDTF">2004-02-25T14:21:41Z</dcterms:created>
  <dcterms:modified xsi:type="dcterms:W3CDTF">2004-08-31T11:31:29Z</dcterms:modified>
  <cp:category/>
  <cp:version/>
  <cp:contentType/>
  <cp:contentStatus/>
</cp:coreProperties>
</file>