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125" windowHeight="12270" activeTab="0"/>
  </bookViews>
  <sheets>
    <sheet name="Подбор расширительного бака" sheetId="1" r:id="rId1"/>
    <sheet name="бак ГВС" sheetId="2" r:id="rId2"/>
  </sheets>
  <definedNames/>
  <calcPr fullCalcOnLoad="1"/>
</workbook>
</file>

<file path=xl/sharedStrings.xml><?xml version="1.0" encoding="utf-8"?>
<sst xmlns="http://schemas.openxmlformats.org/spreadsheetml/2006/main" count="94" uniqueCount="57">
  <si>
    <t>Длина</t>
  </si>
  <si>
    <t>Тип 20</t>
  </si>
  <si>
    <t>Тип 21</t>
  </si>
  <si>
    <t>Тип 22</t>
  </si>
  <si>
    <t>Тип 33</t>
  </si>
  <si>
    <t>Кол-во радиаторов</t>
  </si>
  <si>
    <t>шт.</t>
  </si>
  <si>
    <t>л.</t>
  </si>
  <si>
    <t>Объем воды</t>
  </si>
  <si>
    <t>Подбор расширительного бака.</t>
  </si>
  <si>
    <t>Тип 22+</t>
  </si>
  <si>
    <t>Тип 33+</t>
  </si>
  <si>
    <t>Dy, мм</t>
  </si>
  <si>
    <t>Длина, м</t>
  </si>
  <si>
    <t>Трубы ОТОПЛЕНИЯ</t>
  </si>
  <si>
    <t>Трубы ТЕПЛЫЙ ПОЛ</t>
  </si>
  <si>
    <t>Оборудование</t>
  </si>
  <si>
    <t>Котел</t>
  </si>
  <si>
    <t>Гребенка</t>
  </si>
  <si>
    <t>Наименование</t>
  </si>
  <si>
    <t>Кол-во</t>
  </si>
  <si>
    <t>Объем, л</t>
  </si>
  <si>
    <t>Другое</t>
  </si>
  <si>
    <t>Параметры воды</t>
  </si>
  <si>
    <t>Минимальная температура</t>
  </si>
  <si>
    <t>Температура ТЕПЛЫЙ ПОЛ</t>
  </si>
  <si>
    <t>Ve=</t>
  </si>
  <si>
    <t>л</t>
  </si>
  <si>
    <t>Vv=</t>
  </si>
  <si>
    <t>Po=</t>
  </si>
  <si>
    <t>бар</t>
  </si>
  <si>
    <t>Pe=</t>
  </si>
  <si>
    <t>Vn=</t>
  </si>
  <si>
    <t>Psv=</t>
  </si>
  <si>
    <t>Pa min=</t>
  </si>
  <si>
    <t>Pa max=</t>
  </si>
  <si>
    <t>Vбака=</t>
  </si>
  <si>
    <t>Бойлер</t>
  </si>
  <si>
    <t>Температура ОТОПЛЕНИЕ</t>
  </si>
  <si>
    <t>tср °C</t>
  </si>
  <si>
    <t>r</t>
  </si>
  <si>
    <t>Радиаторы стальные панельные "Galant"</t>
  </si>
  <si>
    <t>Давление срабатывания предохранительного клапана.</t>
  </si>
  <si>
    <t>Статическое давление системы.</t>
  </si>
  <si>
    <t>Минимальное давление заполнения системы.</t>
  </si>
  <si>
    <t>Максимальное давление заполнения системы.</t>
  </si>
  <si>
    <t>Минимальный объем расширительного бака.</t>
  </si>
  <si>
    <t>Максимальное рабочие давление системы.</t>
  </si>
  <si>
    <t>Подбор расширительного бака ГВС.</t>
  </si>
  <si>
    <t>Температура ХВС</t>
  </si>
  <si>
    <t>Температура ГВС</t>
  </si>
  <si>
    <t>Трубы ГВС</t>
  </si>
  <si>
    <t>Vsp=</t>
  </si>
  <si>
    <t>Объем воды в системе ГВС.</t>
  </si>
  <si>
    <t>Pa=</t>
  </si>
  <si>
    <t>Давление после счетчика ХВС.</t>
  </si>
  <si>
    <t>Vобщ=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</si>
</sst>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00"/>
  </numFmts>
  <fonts count="1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2"/>
      <name val="SansSerif"/>
      <family val="0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10"/>
      <name val="Symbol"/>
      <family val="1"/>
    </font>
    <font>
      <sz val="8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/>
      <protection/>
    </xf>
    <xf numFmtId="1" fontId="0" fillId="2" borderId="4" xfId="0" applyNumberFormat="1" applyFill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/>
      <protection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/>
    </xf>
    <xf numFmtId="1" fontId="0" fillId="0" borderId="6" xfId="0" applyNumberFormat="1" applyBorder="1" applyAlignment="1" applyProtection="1">
      <alignment horizontal="center"/>
      <protection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 shrinkToFit="1"/>
    </xf>
    <xf numFmtId="164" fontId="0" fillId="0" borderId="0" xfId="0" applyNumberFormat="1" applyAlignment="1">
      <alignment/>
    </xf>
    <xf numFmtId="0" fontId="0" fillId="2" borderId="8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left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8"/>
  <sheetViews>
    <sheetView tabSelected="1" zoomScale="115" zoomScaleNormal="115" workbookViewId="0" topLeftCell="B25">
      <selection activeCell="C53" sqref="C53"/>
    </sheetView>
  </sheetViews>
  <sheetFormatPr defaultColWidth="9.00390625" defaultRowHeight="12.75"/>
  <cols>
    <col min="3" max="3" width="7.625" style="0" bestFit="1" customWidth="1"/>
    <col min="4" max="7" width="4.00390625" style="0" bestFit="1" customWidth="1"/>
    <col min="8" max="8" width="4.25390625" style="0" customWidth="1"/>
    <col min="9" max="9" width="4.125" style="0" customWidth="1"/>
    <col min="10" max="12" width="4.00390625" style="0" bestFit="1" customWidth="1"/>
    <col min="13" max="13" width="4.75390625" style="0" customWidth="1"/>
    <col min="14" max="16" width="4.00390625" style="0" bestFit="1" customWidth="1"/>
    <col min="17" max="17" width="5.25390625" style="0" customWidth="1"/>
    <col min="18" max="18" width="4.00390625" style="0" customWidth="1"/>
    <col min="19" max="21" width="4.00390625" style="0" bestFit="1" customWidth="1"/>
  </cols>
  <sheetData>
    <row r="1" ht="15.75">
      <c r="B1" s="8" t="s">
        <v>9</v>
      </c>
    </row>
    <row r="3" ht="12.75">
      <c r="B3" s="9" t="s">
        <v>41</v>
      </c>
    </row>
    <row r="4" ht="13.5" thickBot="1"/>
    <row r="5" spans="2:18" ht="12.75">
      <c r="B5" s="10"/>
      <c r="C5" s="79" t="s">
        <v>1</v>
      </c>
      <c r="D5" s="79"/>
      <c r="E5" s="79"/>
      <c r="F5" s="68" t="s">
        <v>2</v>
      </c>
      <c r="G5" s="68"/>
      <c r="H5" s="68"/>
      <c r="I5" s="68" t="s">
        <v>10</v>
      </c>
      <c r="J5" s="68"/>
      <c r="K5" s="68" t="s">
        <v>3</v>
      </c>
      <c r="L5" s="68"/>
      <c r="M5" s="68"/>
      <c r="N5" s="68" t="s">
        <v>11</v>
      </c>
      <c r="O5" s="68"/>
      <c r="P5" s="68" t="s">
        <v>4</v>
      </c>
      <c r="Q5" s="68"/>
      <c r="R5" s="80"/>
    </row>
    <row r="6" spans="2:18" ht="12.75">
      <c r="B6" s="11" t="s">
        <v>0</v>
      </c>
      <c r="C6" s="5">
        <v>500</v>
      </c>
      <c r="D6" s="5">
        <v>600</v>
      </c>
      <c r="E6" s="7">
        <v>900</v>
      </c>
      <c r="F6" s="7">
        <v>500</v>
      </c>
      <c r="G6" s="6">
        <v>600</v>
      </c>
      <c r="H6" s="7">
        <v>900</v>
      </c>
      <c r="I6" s="7">
        <v>200</v>
      </c>
      <c r="J6" s="7">
        <v>350</v>
      </c>
      <c r="K6" s="7">
        <v>500</v>
      </c>
      <c r="L6" s="7">
        <v>600</v>
      </c>
      <c r="M6" s="7">
        <v>900</v>
      </c>
      <c r="N6" s="7">
        <v>200</v>
      </c>
      <c r="O6" s="7">
        <v>350</v>
      </c>
      <c r="P6" s="7">
        <v>500</v>
      </c>
      <c r="Q6" s="56">
        <v>600</v>
      </c>
      <c r="R6" s="12">
        <v>900</v>
      </c>
    </row>
    <row r="7" spans="2:18" ht="12.75">
      <c r="B7" s="13">
        <v>400</v>
      </c>
      <c r="C7" s="28"/>
      <c r="D7" s="28"/>
      <c r="E7" s="28"/>
      <c r="F7" s="29">
        <v>2</v>
      </c>
      <c r="G7" s="28"/>
      <c r="H7" s="28"/>
      <c r="I7" s="30"/>
      <c r="J7" s="30"/>
      <c r="K7" s="30"/>
      <c r="L7" s="30"/>
      <c r="M7" s="28"/>
      <c r="N7" s="30"/>
      <c r="O7" s="30"/>
      <c r="P7" s="30"/>
      <c r="Q7" s="30"/>
      <c r="R7" s="31"/>
    </row>
    <row r="8" spans="2:18" ht="12.75">
      <c r="B8" s="13">
        <v>500</v>
      </c>
      <c r="C8" s="29">
        <v>4</v>
      </c>
      <c r="D8" s="29"/>
      <c r="E8" s="29"/>
      <c r="F8" s="29">
        <v>10</v>
      </c>
      <c r="G8" s="29"/>
      <c r="H8" s="29"/>
      <c r="I8" s="32"/>
      <c r="J8" s="32"/>
      <c r="K8" s="29"/>
      <c r="L8" s="29"/>
      <c r="M8" s="29"/>
      <c r="N8" s="32"/>
      <c r="O8" s="32"/>
      <c r="P8" s="29"/>
      <c r="Q8" s="29"/>
      <c r="R8" s="33"/>
    </row>
    <row r="9" spans="2:18" ht="12.75">
      <c r="B9" s="13">
        <v>600</v>
      </c>
      <c r="C9" s="29">
        <v>12</v>
      </c>
      <c r="D9" s="29"/>
      <c r="E9" s="29"/>
      <c r="F9" s="29">
        <v>22</v>
      </c>
      <c r="G9" s="29"/>
      <c r="H9" s="29"/>
      <c r="I9" s="32"/>
      <c r="J9" s="32"/>
      <c r="K9" s="29">
        <v>25</v>
      </c>
      <c r="L9" s="29"/>
      <c r="M9" s="29"/>
      <c r="N9" s="32"/>
      <c r="O9" s="32"/>
      <c r="P9" s="29"/>
      <c r="Q9" s="29"/>
      <c r="R9" s="33"/>
    </row>
    <row r="10" spans="2:18" ht="12.75">
      <c r="B10" s="13">
        <v>700</v>
      </c>
      <c r="C10" s="29">
        <v>13</v>
      </c>
      <c r="D10" s="29"/>
      <c r="E10" s="29"/>
      <c r="F10" s="29">
        <v>35</v>
      </c>
      <c r="G10" s="29"/>
      <c r="H10" s="29"/>
      <c r="I10" s="32"/>
      <c r="J10" s="32"/>
      <c r="K10" s="29">
        <v>21</v>
      </c>
      <c r="L10" s="29"/>
      <c r="M10" s="29"/>
      <c r="N10" s="32"/>
      <c r="O10" s="32"/>
      <c r="P10" s="29"/>
      <c r="Q10" s="29"/>
      <c r="R10" s="33"/>
    </row>
    <row r="11" spans="2:18" ht="12.75">
      <c r="B11" s="13">
        <v>800</v>
      </c>
      <c r="C11" s="29">
        <v>20</v>
      </c>
      <c r="D11" s="29"/>
      <c r="E11" s="29"/>
      <c r="F11" s="29">
        <v>57</v>
      </c>
      <c r="G11" s="29"/>
      <c r="H11" s="29"/>
      <c r="I11" s="29"/>
      <c r="J11" s="29">
        <v>4</v>
      </c>
      <c r="K11" s="29">
        <v>10</v>
      </c>
      <c r="L11" s="29"/>
      <c r="M11" s="29"/>
      <c r="N11" s="29"/>
      <c r="O11" s="29"/>
      <c r="P11" s="29"/>
      <c r="Q11" s="29"/>
      <c r="R11" s="33"/>
    </row>
    <row r="12" spans="2:18" ht="12.75">
      <c r="B12" s="13">
        <v>900</v>
      </c>
      <c r="C12" s="29">
        <v>2</v>
      </c>
      <c r="D12" s="29"/>
      <c r="E12" s="29"/>
      <c r="F12" s="29">
        <v>17</v>
      </c>
      <c r="G12" s="29"/>
      <c r="H12" s="29"/>
      <c r="I12" s="32"/>
      <c r="J12" s="32"/>
      <c r="K12" s="29">
        <v>35</v>
      </c>
      <c r="L12" s="29"/>
      <c r="M12" s="29"/>
      <c r="N12" s="32"/>
      <c r="O12" s="32"/>
      <c r="P12" s="29"/>
      <c r="Q12" s="29"/>
      <c r="R12" s="33"/>
    </row>
    <row r="13" spans="2:18" ht="12.75">
      <c r="B13" s="13">
        <v>1000</v>
      </c>
      <c r="C13" s="29">
        <v>25</v>
      </c>
      <c r="D13" s="29"/>
      <c r="E13" s="29"/>
      <c r="F13" s="29">
        <v>12</v>
      </c>
      <c r="G13" s="29"/>
      <c r="H13" s="29"/>
      <c r="I13" s="29"/>
      <c r="J13" s="29">
        <v>2</v>
      </c>
      <c r="K13" s="29">
        <v>14</v>
      </c>
      <c r="L13" s="29"/>
      <c r="M13" s="29"/>
      <c r="N13" s="29"/>
      <c r="O13" s="29"/>
      <c r="P13" s="29"/>
      <c r="Q13" s="29"/>
      <c r="R13" s="33"/>
    </row>
    <row r="14" spans="2:18" ht="12.75">
      <c r="B14" s="13">
        <v>1200</v>
      </c>
      <c r="C14" s="29">
        <v>28</v>
      </c>
      <c r="D14" s="29"/>
      <c r="E14" s="32"/>
      <c r="F14" s="29">
        <v>90</v>
      </c>
      <c r="G14" s="29"/>
      <c r="H14" s="32"/>
      <c r="I14" s="29"/>
      <c r="J14" s="29">
        <v>1</v>
      </c>
      <c r="K14" s="29">
        <v>23</v>
      </c>
      <c r="L14" s="29"/>
      <c r="M14" s="32"/>
      <c r="N14" s="29"/>
      <c r="O14" s="29"/>
      <c r="P14" s="29"/>
      <c r="Q14" s="29"/>
      <c r="R14" s="34"/>
    </row>
    <row r="15" spans="2:18" ht="12.75">
      <c r="B15" s="13">
        <v>1400</v>
      </c>
      <c r="C15" s="29">
        <v>23</v>
      </c>
      <c r="D15" s="29"/>
      <c r="E15" s="32"/>
      <c r="F15" s="29">
        <v>11</v>
      </c>
      <c r="G15" s="29"/>
      <c r="H15" s="32"/>
      <c r="I15" s="29"/>
      <c r="J15" s="29">
        <v>6</v>
      </c>
      <c r="K15" s="29">
        <v>2</v>
      </c>
      <c r="L15" s="29"/>
      <c r="M15" s="32"/>
      <c r="N15" s="29"/>
      <c r="O15" s="29"/>
      <c r="P15" s="29"/>
      <c r="Q15" s="29"/>
      <c r="R15" s="34"/>
    </row>
    <row r="16" spans="2:18" ht="12.75">
      <c r="B16" s="13">
        <v>1600</v>
      </c>
      <c r="C16" s="29">
        <v>13</v>
      </c>
      <c r="D16" s="29"/>
      <c r="E16" s="32"/>
      <c r="F16" s="29">
        <v>45</v>
      </c>
      <c r="G16" s="29"/>
      <c r="H16" s="32"/>
      <c r="I16" s="29"/>
      <c r="J16" s="29">
        <v>10</v>
      </c>
      <c r="K16" s="29">
        <v>11</v>
      </c>
      <c r="L16" s="29"/>
      <c r="M16" s="32"/>
      <c r="N16" s="29"/>
      <c r="O16" s="29"/>
      <c r="P16" s="29"/>
      <c r="Q16" s="29"/>
      <c r="R16" s="34"/>
    </row>
    <row r="17" spans="2:18" ht="12.75">
      <c r="B17" s="13">
        <v>1800</v>
      </c>
      <c r="C17" s="29">
        <v>1</v>
      </c>
      <c r="D17" s="29"/>
      <c r="E17" s="32"/>
      <c r="F17" s="29">
        <v>30</v>
      </c>
      <c r="G17" s="29"/>
      <c r="H17" s="32"/>
      <c r="I17" s="29"/>
      <c r="J17" s="29">
        <v>1</v>
      </c>
      <c r="K17" s="29">
        <v>6</v>
      </c>
      <c r="L17" s="29"/>
      <c r="M17" s="32"/>
      <c r="N17" s="29"/>
      <c r="O17" s="29"/>
      <c r="P17" s="29"/>
      <c r="Q17" s="29"/>
      <c r="R17" s="34"/>
    </row>
    <row r="18" spans="2:18" ht="12.75">
      <c r="B18" s="13">
        <v>2000</v>
      </c>
      <c r="C18" s="29">
        <v>2</v>
      </c>
      <c r="D18" s="29"/>
      <c r="E18" s="32"/>
      <c r="F18" s="29"/>
      <c r="G18" s="29"/>
      <c r="H18" s="32"/>
      <c r="I18" s="29"/>
      <c r="J18" s="29">
        <v>2</v>
      </c>
      <c r="K18" s="29">
        <v>4</v>
      </c>
      <c r="L18" s="29"/>
      <c r="M18" s="32"/>
      <c r="N18" s="29"/>
      <c r="O18" s="29"/>
      <c r="P18" s="32"/>
      <c r="Q18" s="32"/>
      <c r="R18" s="34"/>
    </row>
    <row r="19" spans="2:26" ht="12.75">
      <c r="B19" s="13">
        <v>2200</v>
      </c>
      <c r="C19" s="32"/>
      <c r="D19" s="32"/>
      <c r="E19" s="32"/>
      <c r="F19" s="32"/>
      <c r="G19" s="32"/>
      <c r="H19" s="32"/>
      <c r="I19" s="29"/>
      <c r="J19" s="29">
        <v>3</v>
      </c>
      <c r="K19" s="29">
        <v>3</v>
      </c>
      <c r="L19" s="29"/>
      <c r="M19" s="32"/>
      <c r="N19" s="29"/>
      <c r="O19" s="29"/>
      <c r="P19" s="32"/>
      <c r="Q19" s="32"/>
      <c r="R19" s="34"/>
      <c r="Z19" s="18"/>
    </row>
    <row r="20" spans="2:18" ht="12.75">
      <c r="B20" s="13">
        <v>2600</v>
      </c>
      <c r="C20" s="32"/>
      <c r="D20" s="32"/>
      <c r="E20" s="32"/>
      <c r="F20" s="32"/>
      <c r="G20" s="32"/>
      <c r="H20" s="32"/>
      <c r="I20" s="29"/>
      <c r="J20" s="29"/>
      <c r="K20" s="29"/>
      <c r="L20" s="29"/>
      <c r="M20" s="32"/>
      <c r="N20" s="29"/>
      <c r="O20" s="29"/>
      <c r="P20" s="32"/>
      <c r="Q20" s="32"/>
      <c r="R20" s="34"/>
    </row>
    <row r="21" spans="2:18" ht="13.5" thickBot="1">
      <c r="B21" s="14">
        <v>3000</v>
      </c>
      <c r="C21" s="35"/>
      <c r="D21" s="35"/>
      <c r="E21" s="35"/>
      <c r="F21" s="35"/>
      <c r="G21" s="35"/>
      <c r="H21" s="35"/>
      <c r="I21" s="36"/>
      <c r="J21" s="36"/>
      <c r="K21" s="36"/>
      <c r="L21" s="36"/>
      <c r="M21" s="35"/>
      <c r="N21" s="36"/>
      <c r="O21" s="36"/>
      <c r="P21" s="35"/>
      <c r="Q21" s="35"/>
      <c r="R21" s="37"/>
    </row>
    <row r="23" spans="6:21" ht="12.75">
      <c r="F23" s="3"/>
      <c r="K23" s="1"/>
      <c r="L23" s="82" t="s">
        <v>5</v>
      </c>
      <c r="M23" s="82"/>
      <c r="N23" s="82"/>
      <c r="O23" s="82"/>
      <c r="P23" s="82"/>
      <c r="Q23" s="2">
        <f>SUM(C7:R21)</f>
        <v>657</v>
      </c>
      <c r="R23" t="s">
        <v>6</v>
      </c>
      <c r="T23" s="1"/>
      <c r="U23" s="1"/>
    </row>
    <row r="24" spans="5:21" ht="12.75">
      <c r="E24" s="2"/>
      <c r="F24" s="2"/>
      <c r="G24" s="1"/>
      <c r="H24" s="3"/>
      <c r="I24" s="3"/>
      <c r="J24" s="1"/>
      <c r="K24" s="3"/>
      <c r="L24" s="81" t="s">
        <v>8</v>
      </c>
      <c r="M24" s="81"/>
      <c r="N24" s="81"/>
      <c r="O24" s="81"/>
      <c r="P24" s="81"/>
      <c r="Q24" s="55">
        <f>(3.8*SUMPRODUCT(B7:B21,C7:C21)+4.7*SUMPRODUCT(B7:B21,D7:D21)+6.4*SUMPRODUCT(B7:B21,E7:E21)+3.6*SUMPRODUCT(B7:B21,F7:F21)+4.4*SUMPRODUCT(B7:B21,G7:G21)+6.4*SUMPRODUCT(B7:B21,H7:H21)+1.79*SUMPRODUCT(B7:B21,I7:I21)+2.63*SUMPRODUCT(B7:B21,J7:J21)+3.6*SUMPRODUCT(B7:B21,K7:K21)+4.4*SUMPRODUCT(B7:B21,L7:L21)+6.4*SUMPRODUCT(B7:B21,M7:M21)+2.37*SUMPRODUCT(B7:B21,N7:N21)+4.03*SUMPRODUCT(B7:B21,O7:O21)+5.8*SUMPRODUCT(B7:B21,P7:P21)+6.7*SUMPRODUCT(B7:B21,Q7:Q21)+9.6*SUMPRODUCT(B7:B21,R7:R21))/1000</f>
        <v>2577.556</v>
      </c>
      <c r="R24" s="3" t="s">
        <v>7</v>
      </c>
      <c r="S24" s="3"/>
      <c r="T24" s="3"/>
      <c r="U24" s="3"/>
    </row>
    <row r="25" spans="2:5" ht="12.75">
      <c r="B25" s="15" t="s">
        <v>14</v>
      </c>
      <c r="E25" s="4"/>
    </row>
    <row r="26" ht="13.5" thickBot="1">
      <c r="E26" s="4"/>
    </row>
    <row r="27" spans="2:18" ht="12.75">
      <c r="B27" s="16" t="s">
        <v>12</v>
      </c>
      <c r="C27" s="83">
        <v>83</v>
      </c>
      <c r="D27" s="84"/>
      <c r="E27" s="85">
        <v>15.7</v>
      </c>
      <c r="F27" s="86"/>
      <c r="G27" s="83">
        <v>21.2</v>
      </c>
      <c r="H27" s="84"/>
      <c r="I27" s="83">
        <v>27.1</v>
      </c>
      <c r="J27" s="84"/>
      <c r="K27" s="83">
        <v>35.9</v>
      </c>
      <c r="L27" s="84"/>
      <c r="M27" s="83">
        <v>41</v>
      </c>
      <c r="N27" s="84"/>
      <c r="O27" s="83">
        <v>53</v>
      </c>
      <c r="P27" s="84"/>
      <c r="Q27" s="83">
        <v>67.5</v>
      </c>
      <c r="R27" s="89"/>
    </row>
    <row r="28" spans="2:18" ht="13.5" thickBot="1">
      <c r="B28" s="17" t="s">
        <v>13</v>
      </c>
      <c r="C28" s="73">
        <v>600</v>
      </c>
      <c r="D28" s="74"/>
      <c r="E28" s="87">
        <v>560</v>
      </c>
      <c r="F28" s="88"/>
      <c r="G28" s="73">
        <v>650</v>
      </c>
      <c r="H28" s="74"/>
      <c r="I28" s="73">
        <v>400</v>
      </c>
      <c r="J28" s="74"/>
      <c r="K28" s="73">
        <v>220</v>
      </c>
      <c r="L28" s="74"/>
      <c r="M28" s="73">
        <v>90</v>
      </c>
      <c r="N28" s="74"/>
      <c r="O28" s="73">
        <v>120</v>
      </c>
      <c r="P28" s="74"/>
      <c r="Q28" s="73">
        <v>240</v>
      </c>
      <c r="R28" s="60"/>
    </row>
    <row r="29" ht="12.75">
      <c r="E29" s="4"/>
    </row>
    <row r="30" spans="5:18" ht="12.75">
      <c r="E30" s="4"/>
      <c r="N30" t="s">
        <v>8</v>
      </c>
      <c r="Q30" s="59">
        <f>0.0007854*SUMPRODUCT(C27:R27,C27:R27,C28:R28)</f>
        <v>5280.04203804</v>
      </c>
      <c r="R30" s="59"/>
    </row>
    <row r="31" spans="2:5" ht="12.75">
      <c r="B31" s="15" t="s">
        <v>15</v>
      </c>
      <c r="E31" s="4"/>
    </row>
    <row r="32" ht="13.5" thickBot="1">
      <c r="E32" s="4"/>
    </row>
    <row r="33" spans="2:18" ht="12.75">
      <c r="B33" s="16" t="s">
        <v>12</v>
      </c>
      <c r="C33" s="83">
        <v>100</v>
      </c>
      <c r="D33" s="84"/>
      <c r="E33" s="85">
        <v>125</v>
      </c>
      <c r="F33" s="86"/>
      <c r="G33" s="83">
        <v>20</v>
      </c>
      <c r="H33" s="84"/>
      <c r="I33" s="83">
        <v>25</v>
      </c>
      <c r="J33" s="84"/>
      <c r="K33" s="83">
        <v>32</v>
      </c>
      <c r="L33" s="84"/>
      <c r="M33" s="83">
        <v>40</v>
      </c>
      <c r="N33" s="84"/>
      <c r="O33" s="83">
        <v>50</v>
      </c>
      <c r="P33" s="84"/>
      <c r="Q33" s="83">
        <v>65</v>
      </c>
      <c r="R33" s="89"/>
    </row>
    <row r="34" spans="2:18" ht="13.5" thickBot="1">
      <c r="B34" s="17" t="s">
        <v>13</v>
      </c>
      <c r="C34" s="73">
        <v>25</v>
      </c>
      <c r="D34" s="74"/>
      <c r="E34" s="87">
        <v>20</v>
      </c>
      <c r="F34" s="88"/>
      <c r="G34" s="73">
        <v>0</v>
      </c>
      <c r="H34" s="74"/>
      <c r="I34" s="73">
        <v>30</v>
      </c>
      <c r="J34" s="74"/>
      <c r="K34" s="73">
        <v>0</v>
      </c>
      <c r="L34" s="74"/>
      <c r="M34" s="73">
        <v>0</v>
      </c>
      <c r="N34" s="74"/>
      <c r="O34" s="73">
        <v>0</v>
      </c>
      <c r="P34" s="74"/>
      <c r="Q34" s="73">
        <v>0</v>
      </c>
      <c r="R34" s="60"/>
    </row>
    <row r="35" ht="12.75">
      <c r="E35" s="4"/>
    </row>
    <row r="36" spans="5:18" ht="12.75">
      <c r="E36" s="4"/>
      <c r="N36" t="s">
        <v>8</v>
      </c>
      <c r="Q36" s="59">
        <f>0.0007854*SUMPRODUCT(C33:R33,C33:R33,C34:R34)</f>
        <v>456.51375</v>
      </c>
      <c r="R36" s="59"/>
    </row>
    <row r="37" spans="2:5" ht="12.75">
      <c r="B37" s="15" t="s">
        <v>16</v>
      </c>
      <c r="E37" s="4"/>
    </row>
    <row r="38" spans="2:5" ht="13.5" thickBot="1">
      <c r="B38" s="15"/>
      <c r="E38" s="4"/>
    </row>
    <row r="39" spans="2:9" ht="13.5" thickBot="1">
      <c r="B39" s="92" t="s">
        <v>19</v>
      </c>
      <c r="C39" s="93"/>
      <c r="D39" s="90" t="s">
        <v>20</v>
      </c>
      <c r="E39" s="93"/>
      <c r="F39" s="90" t="s">
        <v>21</v>
      </c>
      <c r="G39" s="91"/>
      <c r="I39" s="15" t="s">
        <v>23</v>
      </c>
    </row>
    <row r="40" spans="2:18" ht="12.75">
      <c r="B40" s="63" t="s">
        <v>17</v>
      </c>
      <c r="C40" s="64"/>
      <c r="D40" s="61">
        <v>0</v>
      </c>
      <c r="E40" s="62"/>
      <c r="F40" s="61">
        <v>0</v>
      </c>
      <c r="G40" s="58"/>
      <c r="I40" s="67"/>
      <c r="J40" s="68"/>
      <c r="K40" s="68"/>
      <c r="L40" s="68"/>
      <c r="M40" s="68"/>
      <c r="N40" s="68"/>
      <c r="O40" s="75" t="s">
        <v>39</v>
      </c>
      <c r="P40" s="76"/>
      <c r="Q40" s="77" t="s">
        <v>40</v>
      </c>
      <c r="R40" s="78"/>
    </row>
    <row r="41" spans="2:18" ht="12.75">
      <c r="B41" s="63" t="s">
        <v>37</v>
      </c>
      <c r="C41" s="64"/>
      <c r="D41" s="61">
        <v>0</v>
      </c>
      <c r="E41" s="62"/>
      <c r="F41" s="61">
        <v>0</v>
      </c>
      <c r="G41" s="58"/>
      <c r="I41" s="63" t="s">
        <v>24</v>
      </c>
      <c r="J41" s="64"/>
      <c r="K41" s="64"/>
      <c r="L41" s="64"/>
      <c r="M41" s="64"/>
      <c r="N41" s="64"/>
      <c r="O41" s="71">
        <v>10</v>
      </c>
      <c r="P41" s="72"/>
      <c r="Q41" s="69">
        <f>1000.9143-0.1515*O41+0.00655972*O41*O41-0.000428125*O41*O41*O41+0.00000795139*O41*O41*O41*O41-0.00000006875*O41*O41*O41*O41*O41+0.000000000228175*O41*O41*O41*O41*O41*O41</f>
        <v>999.700014075</v>
      </c>
      <c r="R41" s="70"/>
    </row>
    <row r="42" spans="2:18" ht="12.75">
      <c r="B42" s="63" t="s">
        <v>18</v>
      </c>
      <c r="C42" s="64"/>
      <c r="D42" s="61">
        <v>1</v>
      </c>
      <c r="E42" s="62"/>
      <c r="F42" s="61">
        <v>100</v>
      </c>
      <c r="G42" s="58"/>
      <c r="I42" s="63" t="s">
        <v>38</v>
      </c>
      <c r="J42" s="64"/>
      <c r="K42" s="64"/>
      <c r="L42" s="64"/>
      <c r="M42" s="64"/>
      <c r="N42" s="64"/>
      <c r="O42" s="71">
        <v>80</v>
      </c>
      <c r="P42" s="72"/>
      <c r="Q42" s="69">
        <f>993.2+0.7635*O42-0.0373153*O42*O42+0.00066146*O42*O42*O42-0.00000684028*O42*O42*O42*O42+0.000000035416666*O42*O42*O42*O42*O42-0.00000000006944444*O42*O42*O42*O42*O42*O42</f>
        <v>971.8006190694399</v>
      </c>
      <c r="R42" s="70"/>
    </row>
    <row r="43" spans="2:18" ht="13.5" thickBot="1">
      <c r="B43" s="65" t="s">
        <v>22</v>
      </c>
      <c r="C43" s="66"/>
      <c r="D43" s="95">
        <v>1</v>
      </c>
      <c r="E43" s="97"/>
      <c r="F43" s="95">
        <v>200</v>
      </c>
      <c r="G43" s="96"/>
      <c r="I43" s="65" t="s">
        <v>25</v>
      </c>
      <c r="J43" s="66"/>
      <c r="K43" s="66"/>
      <c r="L43" s="66"/>
      <c r="M43" s="66"/>
      <c r="N43" s="66"/>
      <c r="O43" s="73">
        <v>80</v>
      </c>
      <c r="P43" s="74"/>
      <c r="Q43" s="69">
        <f>993.2+0.7635*O43-0.0373153*O43*O43+0.00066146*O43*O43*O43-0.00000684028*O43*O43*O43*O43+0.000000035416666*O43*O43*O43*O43*O43-0.00000000006944444*O43*O43*O43*O43*O43*O43</f>
        <v>971.8006190694399</v>
      </c>
      <c r="R43" s="70"/>
    </row>
    <row r="44" spans="6:7" ht="12.75">
      <c r="F44" s="94">
        <f>SUMPRODUCT(D40:E43,F40:G43)</f>
        <v>300</v>
      </c>
      <c r="G44" s="94"/>
    </row>
    <row r="45" spans="2:4" ht="12.75">
      <c r="B45" s="21" t="s">
        <v>56</v>
      </c>
      <c r="C45" s="57">
        <f>Q24+Q30+Q36+F44</f>
        <v>8614.11178804</v>
      </c>
      <c r="D45" t="s">
        <v>27</v>
      </c>
    </row>
    <row r="46" spans="2:4" ht="12.75">
      <c r="B46" s="21" t="s">
        <v>26</v>
      </c>
      <c r="C46" s="19">
        <f>(Q24+Q30+F44)*(Q41/Q42-1)+Q36*(Q41/Q43-1)</f>
        <v>247.30227855453447</v>
      </c>
      <c r="D46" t="s">
        <v>27</v>
      </c>
    </row>
    <row r="47" spans="2:4" ht="12.75">
      <c r="B47" s="21" t="s">
        <v>28</v>
      </c>
      <c r="C47" s="19">
        <f>0.005*(Q24+Q30+Q36+F44)</f>
        <v>43.0705589402</v>
      </c>
      <c r="D47" t="s">
        <v>27</v>
      </c>
    </row>
    <row r="48" spans="2:6" ht="12.75">
      <c r="B48" s="21" t="s">
        <v>29</v>
      </c>
      <c r="C48" s="26">
        <v>5</v>
      </c>
      <c r="D48" t="s">
        <v>30</v>
      </c>
      <c r="F48" s="25" t="s">
        <v>43</v>
      </c>
    </row>
    <row r="49" spans="2:6" ht="12.75">
      <c r="B49" s="21" t="s">
        <v>33</v>
      </c>
      <c r="C49" s="26">
        <v>9</v>
      </c>
      <c r="D49" t="s">
        <v>30</v>
      </c>
      <c r="F49" s="25" t="s">
        <v>42</v>
      </c>
    </row>
    <row r="50" spans="2:6" ht="12.75">
      <c r="B50" s="21" t="s">
        <v>31</v>
      </c>
      <c r="C50" s="22">
        <f>IF(C49&gt;5,0.9*C49,C49-0.5)</f>
        <v>8.1</v>
      </c>
      <c r="D50" t="s">
        <v>30</v>
      </c>
      <c r="F50" s="25" t="s">
        <v>47</v>
      </c>
    </row>
    <row r="51" spans="3:6" ht="12.75">
      <c r="C51" s="22"/>
      <c r="F51" s="25"/>
    </row>
    <row r="52" spans="2:6" ht="12.75">
      <c r="B52" s="21" t="s">
        <v>32</v>
      </c>
      <c r="C52" s="19">
        <f>(C46+C47)*(C50+1)/(C50-C48)</f>
        <v>852.3847810329303</v>
      </c>
      <c r="D52" t="s">
        <v>27</v>
      </c>
      <c r="F52" s="25" t="s">
        <v>46</v>
      </c>
    </row>
    <row r="53" spans="2:13" ht="15.75">
      <c r="B53" s="21" t="s">
        <v>36</v>
      </c>
      <c r="C53" s="27">
        <v>1000</v>
      </c>
      <c r="D53" t="s">
        <v>27</v>
      </c>
      <c r="F53" s="25"/>
      <c r="M53" s="20"/>
    </row>
    <row r="54" ht="15.75">
      <c r="M54" s="20"/>
    </row>
    <row r="55" spans="2:6" ht="12.75">
      <c r="B55" s="21" t="s">
        <v>34</v>
      </c>
      <c r="C55" s="23">
        <f>C53*(C48+1)/(C53-C47)-1</f>
        <v>5.270054763238339</v>
      </c>
      <c r="D55" t="s">
        <v>30</v>
      </c>
      <c r="F55" s="25" t="s">
        <v>44</v>
      </c>
    </row>
    <row r="56" spans="2:6" ht="12.75">
      <c r="B56" s="21" t="s">
        <v>35</v>
      </c>
      <c r="C56" s="23">
        <f>(C50+1)/(C46*(C50+1)/(C53*(C48+1))+1)-1</f>
        <v>5.6178202567035145</v>
      </c>
      <c r="D56" t="s">
        <v>30</v>
      </c>
      <c r="F56" s="25" t="s">
        <v>45</v>
      </c>
    </row>
    <row r="58" ht="12.75">
      <c r="B58" s="24">
        <f>IF((C56-C55)&gt;0.2,"","Нужно увеличить объем бака")</f>
      </c>
    </row>
  </sheetData>
  <sheetProtection password="CAA5" sheet="1" objects="1" scenarios="1" selectLockedCells="1"/>
  <mergeCells count="70">
    <mergeCell ref="B39:C39"/>
    <mergeCell ref="F44:G44"/>
    <mergeCell ref="D42:E42"/>
    <mergeCell ref="B40:C40"/>
    <mergeCell ref="B41:C41"/>
    <mergeCell ref="B42:C42"/>
    <mergeCell ref="B43:C43"/>
    <mergeCell ref="F43:G43"/>
    <mergeCell ref="D43:E43"/>
    <mergeCell ref="D39:E39"/>
    <mergeCell ref="Q30:R30"/>
    <mergeCell ref="Q36:R36"/>
    <mergeCell ref="F42:G42"/>
    <mergeCell ref="F39:G39"/>
    <mergeCell ref="K34:L34"/>
    <mergeCell ref="M34:N34"/>
    <mergeCell ref="O34:P34"/>
    <mergeCell ref="Q34:R34"/>
    <mergeCell ref="K33:L33"/>
    <mergeCell ref="M33:N33"/>
    <mergeCell ref="D40:E40"/>
    <mergeCell ref="D41:E41"/>
    <mergeCell ref="F40:G40"/>
    <mergeCell ref="F41:G41"/>
    <mergeCell ref="C34:D34"/>
    <mergeCell ref="E34:F34"/>
    <mergeCell ref="G34:H34"/>
    <mergeCell ref="I34:J34"/>
    <mergeCell ref="O33:P33"/>
    <mergeCell ref="Q33:R33"/>
    <mergeCell ref="C33:D33"/>
    <mergeCell ref="E33:F33"/>
    <mergeCell ref="G33:H33"/>
    <mergeCell ref="I33:J33"/>
    <mergeCell ref="O27:P27"/>
    <mergeCell ref="O28:P28"/>
    <mergeCell ref="Q27:R27"/>
    <mergeCell ref="Q28:R28"/>
    <mergeCell ref="K27:L27"/>
    <mergeCell ref="K28:L28"/>
    <mergeCell ref="M27:N27"/>
    <mergeCell ref="M28:N28"/>
    <mergeCell ref="G28:H28"/>
    <mergeCell ref="I28:J28"/>
    <mergeCell ref="I27:J27"/>
    <mergeCell ref="G27:H27"/>
    <mergeCell ref="C27:D27"/>
    <mergeCell ref="E27:F27"/>
    <mergeCell ref="C28:D28"/>
    <mergeCell ref="E28:F28"/>
    <mergeCell ref="N5:O5"/>
    <mergeCell ref="P5:R5"/>
    <mergeCell ref="L24:P24"/>
    <mergeCell ref="L23:P23"/>
    <mergeCell ref="C5:E5"/>
    <mergeCell ref="F5:H5"/>
    <mergeCell ref="I5:J5"/>
    <mergeCell ref="K5:M5"/>
    <mergeCell ref="O40:P40"/>
    <mergeCell ref="Q40:R40"/>
    <mergeCell ref="O41:P41"/>
    <mergeCell ref="Q41:R41"/>
    <mergeCell ref="Q42:R42"/>
    <mergeCell ref="Q43:R43"/>
    <mergeCell ref="O42:P42"/>
    <mergeCell ref="O43:P43"/>
    <mergeCell ref="I42:N42"/>
    <mergeCell ref="I43:N43"/>
    <mergeCell ref="I41:N41"/>
    <mergeCell ref="I40:N40"/>
  </mergeCells>
  <printOptions/>
  <pageMargins left="0.5905511811023623" right="0.3937007874015748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I7" sqref="I7:J7"/>
    </sheetView>
  </sheetViews>
  <sheetFormatPr defaultColWidth="9.00390625" defaultRowHeight="12.75"/>
  <cols>
    <col min="3" max="3" width="7.625" style="0" bestFit="1" customWidth="1"/>
    <col min="4" max="7" width="4.00390625" style="0" bestFit="1" customWidth="1"/>
    <col min="8" max="8" width="4.25390625" style="0" customWidth="1"/>
    <col min="9" max="9" width="4.125" style="0" customWidth="1"/>
    <col min="10" max="12" width="4.00390625" style="0" bestFit="1" customWidth="1"/>
    <col min="13" max="13" width="4.75390625" style="0" customWidth="1"/>
    <col min="14" max="21" width="4.00390625" style="0" bestFit="1" customWidth="1"/>
  </cols>
  <sheetData>
    <row r="2" spans="1:18" ht="15.75">
      <c r="A2" s="38"/>
      <c r="B2" s="39" t="s">
        <v>48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38"/>
      <c r="B4" s="40" t="s">
        <v>51</v>
      </c>
      <c r="C4" s="38"/>
      <c r="D4" s="38"/>
      <c r="E4" s="41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3.5" thickBot="1">
      <c r="A5" s="38"/>
      <c r="B5" s="38"/>
      <c r="C5" s="38"/>
      <c r="D5" s="38"/>
      <c r="E5" s="41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>
      <c r="A6" s="38"/>
      <c r="B6" s="42" t="s">
        <v>12</v>
      </c>
      <c r="C6" s="83">
        <v>13</v>
      </c>
      <c r="D6" s="84"/>
      <c r="E6" s="85">
        <v>16</v>
      </c>
      <c r="F6" s="86"/>
      <c r="G6" s="83">
        <v>20</v>
      </c>
      <c r="H6" s="84"/>
      <c r="I6" s="83">
        <v>25</v>
      </c>
      <c r="J6" s="84"/>
      <c r="K6" s="83">
        <v>32</v>
      </c>
      <c r="L6" s="84"/>
      <c r="M6" s="83">
        <v>40</v>
      </c>
      <c r="N6" s="84"/>
      <c r="O6" s="83">
        <v>50</v>
      </c>
      <c r="P6" s="84"/>
      <c r="Q6" s="83">
        <v>65</v>
      </c>
      <c r="R6" s="89"/>
    </row>
    <row r="7" spans="1:18" ht="13.5" thickBot="1">
      <c r="A7" s="38"/>
      <c r="B7" s="43" t="s">
        <v>13</v>
      </c>
      <c r="C7" s="73">
        <v>0</v>
      </c>
      <c r="D7" s="74"/>
      <c r="E7" s="87">
        <v>20</v>
      </c>
      <c r="F7" s="88"/>
      <c r="G7" s="73">
        <v>20</v>
      </c>
      <c r="H7" s="74"/>
      <c r="I7" s="73">
        <v>0</v>
      </c>
      <c r="J7" s="74"/>
      <c r="K7" s="73">
        <v>0</v>
      </c>
      <c r="L7" s="74"/>
      <c r="M7" s="73">
        <v>0</v>
      </c>
      <c r="N7" s="74"/>
      <c r="O7" s="73">
        <v>0</v>
      </c>
      <c r="P7" s="74"/>
      <c r="Q7" s="73">
        <v>0</v>
      </c>
      <c r="R7" s="60"/>
    </row>
    <row r="8" spans="1:18" ht="12.75">
      <c r="A8" s="38"/>
      <c r="B8" s="38"/>
      <c r="C8" s="38"/>
      <c r="D8" s="38"/>
      <c r="E8" s="4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2.75">
      <c r="A9" s="38"/>
      <c r="B9" s="38"/>
      <c r="C9" s="38"/>
      <c r="D9" s="38"/>
      <c r="E9" s="41"/>
      <c r="F9" s="38"/>
      <c r="G9" s="38"/>
      <c r="H9" s="38"/>
      <c r="I9" s="38"/>
      <c r="J9" s="38"/>
      <c r="K9" s="38"/>
      <c r="L9" s="38"/>
      <c r="M9" s="38"/>
      <c r="N9" s="38" t="s">
        <v>8</v>
      </c>
      <c r="O9" s="38"/>
      <c r="P9" s="38"/>
      <c r="Q9" s="106">
        <f>0.0007854*SUMPRODUCT(C6:R6,C6:R6,C7:R7)</f>
        <v>10.304448</v>
      </c>
      <c r="R9" s="106"/>
    </row>
    <row r="10" spans="1:18" ht="12.75">
      <c r="A10" s="38"/>
      <c r="C10" s="38"/>
      <c r="D10" s="38"/>
      <c r="E10" s="41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3.5" thickBot="1">
      <c r="A11" s="38"/>
      <c r="B11" s="40" t="s">
        <v>16</v>
      </c>
      <c r="H11" s="38"/>
      <c r="I11" s="40" t="s">
        <v>23</v>
      </c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38"/>
      <c r="B12" s="98" t="s">
        <v>19</v>
      </c>
      <c r="C12" s="99"/>
      <c r="D12" s="105" t="s">
        <v>20</v>
      </c>
      <c r="E12" s="99"/>
      <c r="F12" s="105" t="s">
        <v>21</v>
      </c>
      <c r="G12" s="107"/>
      <c r="H12" s="38"/>
      <c r="I12" s="108"/>
      <c r="J12" s="109"/>
      <c r="K12" s="109"/>
      <c r="L12" s="109"/>
      <c r="M12" s="109"/>
      <c r="N12" s="109"/>
      <c r="O12" s="110" t="s">
        <v>39</v>
      </c>
      <c r="P12" s="111"/>
      <c r="Q12" s="112" t="s">
        <v>40</v>
      </c>
      <c r="R12" s="113"/>
    </row>
    <row r="13" spans="1:18" ht="12.75">
      <c r="A13" s="38"/>
      <c r="B13" s="101" t="s">
        <v>37</v>
      </c>
      <c r="C13" s="102"/>
      <c r="D13" s="61">
        <v>1</v>
      </c>
      <c r="E13" s="62"/>
      <c r="F13" s="61">
        <v>200</v>
      </c>
      <c r="G13" s="58"/>
      <c r="H13" s="38"/>
      <c r="I13" s="101" t="s">
        <v>49</v>
      </c>
      <c r="J13" s="102"/>
      <c r="K13" s="102"/>
      <c r="L13" s="102"/>
      <c r="M13" s="102"/>
      <c r="N13" s="102"/>
      <c r="O13" s="71">
        <v>5</v>
      </c>
      <c r="P13" s="72"/>
      <c r="Q13" s="69">
        <f>1000.9143-0.1515*O13+0.00655972*O13*O13-0.000428125*O13*O13*O13+0.00000795139*O13*O13*O13*O13-0.00000006875*O13*O13*O13*O13*O13+0.000000000228175*O13*O13*O13*O13*O13*O13</f>
        <v>1000.2720357152343</v>
      </c>
      <c r="R13" s="70"/>
    </row>
    <row r="14" spans="1:18" ht="13.5" thickBot="1">
      <c r="A14" s="38"/>
      <c r="B14" s="103" t="s">
        <v>22</v>
      </c>
      <c r="C14" s="104"/>
      <c r="D14" s="95">
        <v>0</v>
      </c>
      <c r="E14" s="97"/>
      <c r="F14" s="95">
        <v>0</v>
      </c>
      <c r="G14" s="96"/>
      <c r="H14" s="38"/>
      <c r="I14" s="103" t="s">
        <v>50</v>
      </c>
      <c r="J14" s="104"/>
      <c r="K14" s="104"/>
      <c r="L14" s="104"/>
      <c r="M14" s="104"/>
      <c r="N14" s="104"/>
      <c r="O14" s="73">
        <v>45</v>
      </c>
      <c r="P14" s="74"/>
      <c r="Q14" s="69">
        <f>993.2+0.7635*O14-0.0373153*O14*O14+0.00066146*O14*O14*O14-0.00000684028*O14*O14*O14*O14+0.000000035416666*O14*O14*O14*O14*O14-0.00000000006944444*O14*O14*O14*O14*O14*O14</f>
        <v>990.178857442012</v>
      </c>
      <c r="R14" s="70"/>
    </row>
    <row r="15" spans="1:18" ht="12.75">
      <c r="A15" s="38"/>
      <c r="B15" s="38"/>
      <c r="C15" s="38"/>
      <c r="D15" s="38"/>
      <c r="E15" s="38"/>
      <c r="F15" s="100">
        <f>SUMPRODUCT(D12:E14,F12:G14)</f>
        <v>200</v>
      </c>
      <c r="G15" s="100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2.7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2.75">
      <c r="A17" s="38"/>
      <c r="B17" s="45"/>
      <c r="C17" s="4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ht="12.75">
      <c r="A18" s="38"/>
      <c r="B18" s="45" t="s">
        <v>52</v>
      </c>
      <c r="C18" s="50">
        <f>F15+Q9</f>
        <v>210.304448</v>
      </c>
      <c r="D18" s="38" t="s">
        <v>27</v>
      </c>
      <c r="E18" s="38"/>
      <c r="F18" s="46" t="s">
        <v>53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2.75">
      <c r="A19" s="38"/>
      <c r="B19" s="45" t="s">
        <v>54</v>
      </c>
      <c r="C19" s="54">
        <v>2</v>
      </c>
      <c r="D19" s="38" t="s">
        <v>30</v>
      </c>
      <c r="E19" s="38"/>
      <c r="F19" s="46" t="s">
        <v>55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ht="12.75">
      <c r="A20" s="38"/>
      <c r="B20" s="45" t="s">
        <v>29</v>
      </c>
      <c r="C20" s="50">
        <f>C19-0.2</f>
        <v>1.8</v>
      </c>
      <c r="D20" s="38" t="s">
        <v>30</v>
      </c>
      <c r="E20" s="38"/>
      <c r="F20" s="46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38"/>
      <c r="B21" s="45" t="s">
        <v>33</v>
      </c>
      <c r="C21" s="53">
        <v>8</v>
      </c>
      <c r="D21" s="38" t="s">
        <v>30</v>
      </c>
      <c r="E21" s="38"/>
      <c r="F21" s="46" t="s">
        <v>42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38"/>
      <c r="B22" s="45" t="s">
        <v>31</v>
      </c>
      <c r="C22" s="52">
        <f>C21*0.8</f>
        <v>6.4</v>
      </c>
      <c r="D22" s="38" t="s">
        <v>30</v>
      </c>
      <c r="E22" s="38"/>
      <c r="F22" s="46" t="s">
        <v>47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ht="12.75">
      <c r="A23" s="38"/>
      <c r="B23" s="38"/>
      <c r="C23" s="47"/>
      <c r="D23" s="38"/>
      <c r="E23" s="38"/>
      <c r="F23" s="4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ht="12.75">
      <c r="A24" s="38"/>
      <c r="B24" s="45" t="s">
        <v>32</v>
      </c>
      <c r="C24" s="51">
        <f>(1-Q14/Q13)*C18/((C20+1)/(C19+1)-(C20+1)/(C22+1))</f>
        <v>3.8238473040745906</v>
      </c>
      <c r="D24" s="38" t="s">
        <v>27</v>
      </c>
      <c r="E24" s="38"/>
      <c r="F24" s="46" t="s">
        <v>46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ht="15.75">
      <c r="A25" s="38"/>
      <c r="B25" s="45"/>
      <c r="C25" s="49"/>
      <c r="D25" s="38"/>
      <c r="E25" s="38"/>
      <c r="F25" s="46"/>
      <c r="G25" s="38"/>
      <c r="H25" s="38"/>
      <c r="I25" s="38"/>
      <c r="J25" s="38"/>
      <c r="K25" s="38"/>
      <c r="L25" s="38"/>
      <c r="M25" s="48"/>
      <c r="N25" s="38"/>
      <c r="O25" s="38"/>
      <c r="P25" s="38"/>
      <c r="Q25" s="38"/>
      <c r="R25" s="38"/>
    </row>
    <row r="26" ht="15.75">
      <c r="M26" s="20"/>
    </row>
    <row r="27" spans="2:6" ht="12.75">
      <c r="B27" s="21"/>
      <c r="C27" s="23"/>
      <c r="F27" s="25"/>
    </row>
    <row r="28" spans="2:6" ht="12.75">
      <c r="B28" s="21"/>
      <c r="C28" s="23"/>
      <c r="F28" s="25"/>
    </row>
    <row r="30" ht="12.75">
      <c r="B30" s="24"/>
    </row>
  </sheetData>
  <sheetProtection password="CAA5" sheet="1" objects="1" scenarios="1" selectLockedCells="1"/>
  <mergeCells count="36">
    <mergeCell ref="I13:N13"/>
    <mergeCell ref="I14:N14"/>
    <mergeCell ref="I12:N12"/>
    <mergeCell ref="Q13:R13"/>
    <mergeCell ref="Q14:R14"/>
    <mergeCell ref="O13:P13"/>
    <mergeCell ref="O14:P14"/>
    <mergeCell ref="O12:P12"/>
    <mergeCell ref="Q12:R12"/>
    <mergeCell ref="C6:D6"/>
    <mergeCell ref="E6:F6"/>
    <mergeCell ref="C7:D7"/>
    <mergeCell ref="E7:F7"/>
    <mergeCell ref="G7:H7"/>
    <mergeCell ref="I7:J7"/>
    <mergeCell ref="I6:J6"/>
    <mergeCell ref="G6:H6"/>
    <mergeCell ref="Q9:R9"/>
    <mergeCell ref="F12:G12"/>
    <mergeCell ref="O6:P6"/>
    <mergeCell ref="O7:P7"/>
    <mergeCell ref="Q6:R6"/>
    <mergeCell ref="Q7:R7"/>
    <mergeCell ref="K6:L6"/>
    <mergeCell ref="K7:L7"/>
    <mergeCell ref="M6:N6"/>
    <mergeCell ref="M7:N7"/>
    <mergeCell ref="B12:C12"/>
    <mergeCell ref="F15:G15"/>
    <mergeCell ref="B13:C13"/>
    <mergeCell ref="B14:C14"/>
    <mergeCell ref="F14:G14"/>
    <mergeCell ref="D14:E14"/>
    <mergeCell ref="D12:E12"/>
    <mergeCell ref="D13:E13"/>
    <mergeCell ref="F13:G13"/>
  </mergeCells>
  <printOptions/>
  <pageMargins left="0.5905511811023623" right="0.3937007874015748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XJT36-B8T7W-9C3FV-9C9Y8-MJ226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Подбор расширительного бака. </dc:title>
  <dc:subject>Подбор расширительного бака. </dc:subject>
  <dc:creator>Плеханов А.Е.</dc:creator>
  <cp:keywords/>
  <dc:description/>
  <cp:lastModifiedBy>Александр</cp:lastModifiedBy>
  <cp:lastPrinted>2004-07-06T12:19:36Z</cp:lastPrinted>
  <dcterms:created xsi:type="dcterms:W3CDTF">2003-11-19T08:35:16Z</dcterms:created>
  <dcterms:modified xsi:type="dcterms:W3CDTF">2005-11-25T13:46:54Z</dcterms:modified>
  <cp:category/>
  <cp:version/>
  <cp:contentType/>
  <cp:contentStatus/>
</cp:coreProperties>
</file>